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gronsveld monique\Documents\"/>
    </mc:Choice>
  </mc:AlternateContent>
  <xr:revisionPtr revIDLastSave="0" documentId="8_{1E6B0BB2-5293-423B-9948-3F296524F808}" xr6:coauthVersionLast="47" xr6:coauthVersionMax="47" xr10:uidLastSave="{00000000-0000-0000-0000-000000000000}"/>
  <bookViews>
    <workbookView xWindow="58380" yWindow="780" windowWidth="21600" windowHeight="11295" xr2:uid="{00000000-000D-0000-FFFF-FFFF00000000}"/>
  </bookViews>
  <sheets>
    <sheet name="Tabel" sheetId="1" r:id="rId1"/>
    <sheet name="Simulatie" sheetId="2" r:id="rId2"/>
    <sheet name="Gegevensvalidatie" sheetId="3" r:id="rId3"/>
  </sheets>
  <definedNames>
    <definedName name="_xlnm.Print_Area" localSheetId="2">Gegevensvalidatie!$A$1:$K$4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 l="1"/>
  <c r="A58" i="2"/>
  <c r="J51" i="2"/>
  <c r="J49" i="2"/>
  <c r="J48" i="2"/>
  <c r="J44" i="2"/>
  <c r="J42" i="2"/>
  <c r="J41" i="2"/>
  <c r="J40" i="2"/>
  <c r="J39" i="2"/>
  <c r="J35" i="2"/>
  <c r="J33" i="2"/>
  <c r="J32" i="2"/>
  <c r="J31" i="2"/>
  <c r="J25" i="2"/>
  <c r="J24" i="2"/>
  <c r="J23" i="2"/>
  <c r="J27" i="2" s="1"/>
  <c r="J53" i="2" s="1"/>
  <c r="I31" i="1"/>
  <c r="F31" i="1"/>
  <c r="E31" i="1"/>
  <c r="J28" i="1"/>
  <c r="P27" i="1"/>
  <c r="N26" i="1"/>
  <c r="L26" i="1"/>
  <c r="D26" i="1"/>
  <c r="N25" i="1"/>
  <c r="L25" i="1"/>
  <c r="D25" i="1"/>
  <c r="C25" i="1"/>
  <c r="N24" i="1"/>
  <c r="L24" i="1"/>
  <c r="D24" i="1"/>
  <c r="C24" i="1"/>
  <c r="N23" i="1"/>
  <c r="L23" i="1"/>
  <c r="D23" i="1"/>
  <c r="C23" i="1"/>
  <c r="N22" i="1"/>
  <c r="L22" i="1"/>
  <c r="D22" i="1"/>
  <c r="C22" i="1"/>
  <c r="N21" i="1"/>
  <c r="L21" i="1"/>
  <c r="D21" i="1"/>
  <c r="C21" i="1"/>
  <c r="N20" i="1"/>
  <c r="L20" i="1"/>
  <c r="D20" i="1"/>
  <c r="C20" i="1"/>
  <c r="N19" i="1"/>
  <c r="L19" i="1"/>
  <c r="N18" i="1"/>
  <c r="L18" i="1"/>
  <c r="J18" i="1"/>
  <c r="J16" i="1"/>
  <c r="P15" i="1"/>
  <c r="N14" i="1"/>
  <c r="D14" i="1"/>
  <c r="D13" i="1"/>
  <c r="C13" i="1"/>
  <c r="D12" i="1"/>
  <c r="C12" i="1"/>
  <c r="N11" i="1"/>
  <c r="C11" i="1"/>
  <c r="L10" i="1"/>
  <c r="D10" i="1"/>
  <c r="C10" i="1"/>
  <c r="N9" i="1"/>
  <c r="D9" i="1"/>
  <c r="C9" i="1"/>
  <c r="L8" i="1"/>
  <c r="D8" i="1"/>
  <c r="C8" i="1"/>
  <c r="N7" i="1"/>
  <c r="L7" i="1"/>
  <c r="L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Vliegen Dirk</author>
    <author>Luyckx Stijn</author>
  </authors>
  <commentList>
    <comment ref="I1" authorId="0" shapeId="0" xr:uid="{00000000-0006-0000-0000-000001000000}">
      <text>
        <r>
          <rPr>
            <sz val="9"/>
            <rFont val="Tahoma"/>
            <family val="2"/>
            <charset val="1"/>
          </rPr>
          <t>RIZIV-code 700000</t>
        </r>
      </text>
    </comment>
    <comment ref="P1" authorId="0" shapeId="0" xr:uid="{00000000-0006-0000-0000-000002000000}">
      <text>
        <r>
          <rPr>
            <sz val="9"/>
            <rFont val="Tahoma"/>
            <family val="2"/>
            <charset val="1"/>
          </rPr>
          <t>RIZIV-code 597704 -&gt; disponibiliteitshonorarium ingeval van therapeutische afwezigheden (max 3 dagen per kalendermaand en 21 per kalenderjaar, vanaf 2e maand opname)</t>
        </r>
      </text>
    </comment>
    <comment ref="C31" authorId="1" shapeId="0" xr:uid="{00000000-0006-0000-0000-000003000000}">
      <text>
        <r>
          <rPr>
            <b/>
            <sz val="9"/>
            <rFont val="Tahoma"/>
            <family val="2"/>
          </rPr>
          <t>Luyckx Stijn:</t>
        </r>
        <r>
          <rPr>
            <sz val="9"/>
            <rFont val="Tahoma"/>
            <family val="2"/>
          </rPr>
          <t xml:space="preserve">
vanuit BFM</t>
        </r>
      </text>
    </comment>
  </commentList>
</comments>
</file>

<file path=xl/sharedStrings.xml><?xml version="1.0" encoding="utf-8"?>
<sst xmlns="http://schemas.openxmlformats.org/spreadsheetml/2006/main" count="111" uniqueCount="81">
  <si>
    <t>Wat is jou situatie?</t>
  </si>
  <si>
    <r>
      <t xml:space="preserve">Wat betaal je voor je verblijf?
</t>
    </r>
    <r>
      <rPr>
        <sz val="9"/>
        <color theme="1"/>
        <rFont val="Arial"/>
        <family val="2"/>
      </rPr>
      <t>(per dag)</t>
    </r>
  </si>
  <si>
    <r>
      <t xml:space="preserve">Wat betaal je voor je verblijf met personen ten laste?
</t>
    </r>
    <r>
      <rPr>
        <sz val="9"/>
        <color theme="1"/>
        <rFont val="Arial"/>
        <family val="2"/>
      </rPr>
      <t>(per dag)</t>
    </r>
  </si>
  <si>
    <r>
      <t xml:space="preserve">Comforfait 
</t>
    </r>
    <r>
      <rPr>
        <sz val="9"/>
        <color theme="1"/>
        <rFont val="Arial"/>
        <family val="2"/>
      </rPr>
      <t>(per dag)</t>
    </r>
  </si>
  <si>
    <r>
      <t xml:space="preserve">Verzekering
</t>
    </r>
    <r>
      <rPr>
        <sz val="9"/>
        <color theme="1"/>
        <rFont val="Arial"/>
        <family val="2"/>
      </rPr>
      <t>(per dag)</t>
    </r>
  </si>
  <si>
    <r>
      <t xml:space="preserve">Medicatie-forfait
</t>
    </r>
    <r>
      <rPr>
        <sz val="9"/>
        <color theme="1"/>
        <rFont val="Arial"/>
        <family val="2"/>
      </rPr>
      <t>(per dag)</t>
    </r>
  </si>
  <si>
    <r>
      <t xml:space="preserve">Forfait technische prestaties
</t>
    </r>
    <r>
      <rPr>
        <sz val="9"/>
        <color theme="1"/>
        <rFont val="Arial"/>
        <family val="2"/>
      </rPr>
      <t>(eenmalig)</t>
    </r>
  </si>
  <si>
    <r>
      <t xml:space="preserve">Opname/
ontslag-honorarium
</t>
    </r>
    <r>
      <rPr>
        <sz val="9"/>
        <color theme="1"/>
        <rFont val="Arial"/>
        <family val="2"/>
      </rPr>
      <t>(eenmalig zowel bij opname als ontslag)</t>
    </r>
  </si>
  <si>
    <r>
      <t xml:space="preserve">Toezichts-honorarium indien je in een A-dienst verblijft 
</t>
    </r>
    <r>
      <rPr>
        <sz val="9"/>
        <color theme="1"/>
        <rFont val="Arial"/>
        <family val="2"/>
      </rPr>
      <t>(per dag)</t>
    </r>
  </si>
  <si>
    <r>
      <t xml:space="preserve">Toezichts-honorarium indien je in een T-dienst verblijft
</t>
    </r>
    <r>
      <rPr>
        <sz val="9"/>
        <color theme="1"/>
        <rFont val="Arial"/>
        <family val="2"/>
      </rPr>
      <t>(per dag)</t>
    </r>
  </si>
  <si>
    <r>
      <t xml:space="preserve">Thera-peutisch verlof
</t>
    </r>
    <r>
      <rPr>
        <sz val="9"/>
        <color theme="1"/>
        <rFont val="Arial"/>
        <family val="2"/>
      </rPr>
      <t>(per dag)</t>
    </r>
  </si>
  <si>
    <r>
      <rPr>
        <b/>
        <sz val="9"/>
        <color theme="1"/>
        <rFont val="Arial"/>
        <family val="2"/>
      </rPr>
      <t>a. VERHOOGDE TEGMOETKOMING</t>
    </r>
    <r>
      <rPr>
        <sz val="9"/>
        <color theme="1"/>
        <rFont val="Arial"/>
        <family val="2"/>
      </rPr>
      <t xml:space="preserve">
Ik geniet van een verhoogde tegemoetkoming of ben partner of persoon ten laste  van een persoon met een verhoogde tegemoetkoming </t>
    </r>
  </si>
  <si>
    <t>eerste dag</t>
  </si>
  <si>
    <t>vanaf 6e jaar</t>
  </si>
  <si>
    <t>bij therapeutisch verlof</t>
  </si>
  <si>
    <r>
      <rPr>
        <b/>
        <sz val="9"/>
        <color theme="1"/>
        <rFont val="Arial"/>
        <family val="2"/>
      </rPr>
      <t>b. GEWOON GERECHTIGDE</t>
    </r>
    <r>
      <rPr>
        <sz val="9"/>
        <color theme="1"/>
        <rFont val="Arial"/>
        <family val="2"/>
      </rPr>
      <t xml:space="preserve">
Ik ben gewoon gerechtigde</t>
    </r>
  </si>
  <si>
    <t>vanaf 2e dag</t>
  </si>
  <si>
    <t>vanaf 13e dag</t>
  </si>
  <si>
    <t>vanaf 31e dag</t>
  </si>
  <si>
    <t>vanaf 61e dag</t>
  </si>
  <si>
    <t>vanaf 91e dag</t>
  </si>
  <si>
    <t>vanaf 7e maand</t>
  </si>
  <si>
    <t>vanaf 13e maand</t>
  </si>
  <si>
    <t>laatste dag</t>
  </si>
  <si>
    <r>
      <rPr>
        <b/>
        <sz val="9"/>
        <color theme="1"/>
        <rFont val="Arial"/>
        <family val="2"/>
      </rPr>
      <t xml:space="preserve">c. UITKERINGSGERECHTIGDE WERKLOZE - KIND MET DE HOEDANIGHEID VAN PTL
</t>
    </r>
    <r>
      <rPr>
        <sz val="9"/>
        <color theme="1"/>
        <rFont val="Arial"/>
        <family val="2"/>
      </rPr>
      <t>Ik ben volledig uitkeringsgerechtigde werkloze sinds ten minste 1 jaar of ik ben persoon ten laste van een volledig uitkeringsgerechtigde werkloze.
Ik ben kind met de hoedanigheid van persoon ten laste.</t>
    </r>
  </si>
  <si>
    <t>vanaf eerste dag</t>
  </si>
  <si>
    <t>597726</t>
  </si>
  <si>
    <t>597741</t>
  </si>
  <si>
    <t>598161
598426</t>
  </si>
  <si>
    <t>598441</t>
  </si>
  <si>
    <t>598463</t>
  </si>
  <si>
    <t>598485</t>
  </si>
  <si>
    <t>598080</t>
  </si>
  <si>
    <t>598183
598522</t>
  </si>
  <si>
    <t>598544</t>
  </si>
  <si>
    <t>598566</t>
  </si>
  <si>
    <t>598662</t>
  </si>
  <si>
    <t>598684</t>
  </si>
  <si>
    <t>Riziv code</t>
  </si>
  <si>
    <t>RIZIV codes</t>
  </si>
  <si>
    <t>Riziv codes</t>
  </si>
  <si>
    <t>Forfait klinische biologie</t>
  </si>
  <si>
    <t>Tarief totaal</t>
  </si>
  <si>
    <t>VOORLOPIGE EERSTE BEREKENING VOOR 1 MAAND VERBLIJF A-DIENST</t>
  </si>
  <si>
    <t>Deze voorlopige eerste berekening is gemaakt op basis van de gegevens over uw situatie zoals opgenomen onder punt 1 van de toelichting, volgens de gegevens waarover wij vandaag beschikken.</t>
  </si>
  <si>
    <t>naam patiënt: ………………………………………………………………………………………………………………………………………………………………..</t>
  </si>
  <si>
    <r>
      <rPr>
        <b/>
        <i/>
        <sz val="11"/>
        <color theme="1"/>
        <rFont val="Calibri"/>
        <family val="2"/>
        <scheme val="minor"/>
      </rPr>
      <t>U bent niet in orde</t>
    </r>
    <r>
      <rPr>
        <sz val="11"/>
        <color theme="1"/>
        <rFont val="Calibri"/>
        <family val="2"/>
        <scheme val="minor"/>
      </rPr>
      <t xml:space="preserve"> met uw verplichte ziekteverzekering</t>
    </r>
  </si>
  <si>
    <t>neen</t>
  </si>
  <si>
    <r>
      <rPr>
        <b/>
        <i/>
        <sz val="11"/>
        <color theme="1"/>
        <rFont val="Calibri"/>
        <family val="2"/>
        <scheme val="minor"/>
      </rPr>
      <t>U bent wel in orde</t>
    </r>
    <r>
      <rPr>
        <sz val="11"/>
        <color theme="1"/>
        <rFont val="Calibri"/>
        <family val="2"/>
        <scheme val="minor"/>
      </rPr>
      <t xml:space="preserve"> met uw verplichte ziekteverzekering, en</t>
    </r>
  </si>
  <si>
    <t>- u heeft recht op een verhoogde tegemoetkoming of u bent persoon ten laste van een persoon met verhoogde tegemoetkoming</t>
  </si>
  <si>
    <t>- u bent gewoon verzekerde</t>
  </si>
  <si>
    <t>- u bent langer dan 12 maanden werkloos of persoon ten laste van iemand langer dan 12 maanden werkloos of u bent kind met de hoedanigheid van persoon ten laste</t>
  </si>
  <si>
    <t>ja</t>
  </si>
  <si>
    <t>kosten voor verblijf</t>
  </si>
  <si>
    <t>1e dag</t>
  </si>
  <si>
    <t>vanaf 2e dag t/m 12e dag</t>
  </si>
  <si>
    <t>vanaf 13e dag t/m 30e dag</t>
  </si>
  <si>
    <t>totaal kosten voor verblijf</t>
  </si>
  <si>
    <t>forfaitair aangerekende kosten</t>
  </si>
  <si>
    <t>geneesmiddelen</t>
  </si>
  <si>
    <t>medisch technische prestaties</t>
  </si>
  <si>
    <t>klinische biologie</t>
  </si>
  <si>
    <t>totaal forfaitair aangerekende kosten</t>
  </si>
  <si>
    <t>honoraria voor zorgverleners</t>
  </si>
  <si>
    <t>toezichtshonorarium: 1e dag</t>
  </si>
  <si>
    <t>toezichtshonorarium: vanaf 2e dag t/m 12e dag</t>
  </si>
  <si>
    <t>toezichtshonorarium: vanaf 13e dag t/m 30e dag</t>
  </si>
  <si>
    <t>opnameonderzoek</t>
  </si>
  <si>
    <t>totaal honoraria voor zorgverleners</t>
  </si>
  <si>
    <t>diverse kosten</t>
  </si>
  <si>
    <t>verzekering</t>
  </si>
  <si>
    <t>comforfait</t>
  </si>
  <si>
    <t>totaal diverse kosten</t>
  </si>
  <si>
    <t>totaal simulatie</t>
  </si>
  <si>
    <t>De bedragen in deze simulatie zijn niet bindend. De bedragen aangerekend op uw factuur kunnen hiervan afwijken indien bijvoorbeeld uw gegevens niet juist blijken te zijn of wijzigen.</t>
  </si>
  <si>
    <t>VOORLOPIGE EERSTE BEREKENING VOOR 1 MAAND VERBLIJF T-DIENST</t>
  </si>
  <si>
    <t>VOORLOPIGE EERSTE BEREKENING VOOR VERBLIJF ALS DAGPATIËNT IN A-DIENST</t>
  </si>
  <si>
    <t>VOORLOPIGE EERSTE BEREKENING VOOR VERBLIJF ALS DAGPATIËNT IN T-DIENST</t>
  </si>
  <si>
    <t>In te vullen</t>
  </si>
  <si>
    <t>voorzien aantal dagen verblijf van eerste tot en met twaalfde dag na opname:</t>
  </si>
  <si>
    <t>voorzien aantal dagen verblijf van dertiende tot en met dertigste dag na opname: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</si>
</sst>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11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9"/>
      <name val="Tahoma"/>
      <family val="2"/>
      <charset val="1"/>
    </font>
    <font>
      <b/>
      <sz val="11"/>
      <color theme="1"/>
      <name val="Calibri"/>
      <family val="2"/>
      <scheme val="minor"/>
    </font>
    <font>
      <b/>
      <sz val="9"/>
      <name val="Tahoma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left"/>
    </xf>
    <xf numFmtId="0" fontId="0" fillId="0" borderId="29" xfId="0" applyBorder="1" applyAlignment="1">
      <alignment horizontal="right"/>
    </xf>
    <xf numFmtId="164" fontId="2" fillId="0" borderId="1" xfId="0" applyNumberFormat="1" applyFont="1" applyBorder="1"/>
    <xf numFmtId="164" fontId="2" fillId="0" borderId="2" xfId="0" applyNumberFormat="1" applyFont="1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0" xfId="0" applyNumberFormat="1" applyFont="1"/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7" xfId="0" applyFont="1" applyBorder="1" applyAlignment="1">
      <alignment wrapText="1"/>
    </xf>
    <xf numFmtId="0" fontId="2" fillId="0" borderId="1" xfId="0" applyFont="1" applyBorder="1"/>
    <xf numFmtId="0" fontId="2" fillId="0" borderId="8" xfId="0" applyFont="1" applyBorder="1"/>
    <xf numFmtId="0" fontId="2" fillId="0" borderId="0" xfId="0" applyFont="1"/>
    <xf numFmtId="0" fontId="2" fillId="0" borderId="9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164" fontId="3" fillId="0" borderId="12" xfId="0" applyNumberFormat="1" applyFont="1" applyBorder="1"/>
    <xf numFmtId="0" fontId="2" fillId="0" borderId="13" xfId="0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0" fontId="2" fillId="0" borderId="15" xfId="0" applyFont="1" applyBorder="1"/>
    <xf numFmtId="0" fontId="2" fillId="0" borderId="6" xfId="0" applyFont="1" applyBorder="1"/>
    <xf numFmtId="164" fontId="2" fillId="0" borderId="6" xfId="0" applyNumberFormat="1" applyFont="1" applyBorder="1"/>
    <xf numFmtId="0" fontId="2" fillId="0" borderId="16" xfId="0" applyFont="1" applyBorder="1"/>
    <xf numFmtId="0" fontId="2" fillId="0" borderId="4" xfId="0" applyFont="1" applyBorder="1"/>
    <xf numFmtId="164" fontId="2" fillId="0" borderId="17" xfId="0" applyNumberFormat="1" applyFont="1" applyBorder="1"/>
    <xf numFmtId="164" fontId="2" fillId="0" borderId="18" xfId="0" applyNumberFormat="1" applyFont="1" applyBorder="1"/>
    <xf numFmtId="164" fontId="2" fillId="0" borderId="19" xfId="0" applyNumberFormat="1" applyFont="1" applyBorder="1"/>
    <xf numFmtId="164" fontId="2" fillId="0" borderId="20" xfId="0" applyNumberFormat="1" applyFont="1" applyBorder="1"/>
    <xf numFmtId="164" fontId="2" fillId="0" borderId="21" xfId="0" applyNumberFormat="1" applyFont="1" applyBorder="1"/>
    <xf numFmtId="164" fontId="2" fillId="0" borderId="22" xfId="0" applyNumberFormat="1" applyFont="1" applyBorder="1"/>
    <xf numFmtId="164" fontId="2" fillId="0" borderId="23" xfId="0" applyNumberFormat="1" applyFont="1" applyBorder="1"/>
    <xf numFmtId="0" fontId="2" fillId="0" borderId="24" xfId="0" applyFont="1" applyBorder="1"/>
    <xf numFmtId="164" fontId="2" fillId="0" borderId="25" xfId="0" applyNumberFormat="1" applyFont="1" applyBorder="1"/>
    <xf numFmtId="164" fontId="2" fillId="2" borderId="2" xfId="0" applyNumberFormat="1" applyFont="1" applyFill="1" applyBorder="1"/>
    <xf numFmtId="164" fontId="2" fillId="2" borderId="4" xfId="0" applyNumberFormat="1" applyFont="1" applyFill="1" applyBorder="1"/>
    <xf numFmtId="164" fontId="2" fillId="2" borderId="1" xfId="0" applyNumberFormat="1" applyFont="1" applyFill="1" applyBorder="1"/>
    <xf numFmtId="164" fontId="2" fillId="2" borderId="25" xfId="0" applyNumberFormat="1" applyFont="1" applyFill="1" applyBorder="1"/>
    <xf numFmtId="164" fontId="2" fillId="0" borderId="26" xfId="0" applyNumberFormat="1" applyFont="1" applyBorder="1"/>
    <xf numFmtId="0" fontId="2" fillId="0" borderId="27" xfId="0" applyFont="1" applyBorder="1"/>
    <xf numFmtId="0" fontId="2" fillId="0" borderId="19" xfId="0" applyFont="1" applyBorder="1"/>
    <xf numFmtId="0" fontId="2" fillId="0" borderId="28" xfId="0" applyFont="1" applyBorder="1"/>
    <xf numFmtId="164" fontId="2" fillId="0" borderId="1" xfId="0" quotePrefix="1" applyNumberFormat="1" applyFont="1" applyBorder="1"/>
    <xf numFmtId="164" fontId="2" fillId="0" borderId="11" xfId="0" quotePrefix="1" applyNumberFormat="1" applyFont="1" applyBorder="1"/>
    <xf numFmtId="164" fontId="2" fillId="0" borderId="25" xfId="0" quotePrefix="1" applyNumberFormat="1" applyFont="1" applyBorder="1"/>
    <xf numFmtId="164" fontId="2" fillId="0" borderId="1" xfId="0" quotePrefix="1" applyNumberFormat="1" applyFont="1" applyBorder="1" applyAlignment="1">
      <alignment wrapText="1"/>
    </xf>
    <xf numFmtId="164" fontId="2" fillId="0" borderId="2" xfId="0" quotePrefix="1" applyNumberFormat="1" applyFont="1" applyBorder="1"/>
    <xf numFmtId="164" fontId="2" fillId="0" borderId="27" xfId="0" quotePrefix="1" applyNumberFormat="1" applyFont="1" applyBorder="1" applyAlignment="1">
      <alignment wrapText="1"/>
    </xf>
    <xf numFmtId="164" fontId="2" fillId="0" borderId="19" xfId="0" quotePrefix="1" applyNumberFormat="1" applyFont="1" applyBorder="1"/>
    <xf numFmtId="4" fontId="0" fillId="0" borderId="0" xfId="0" applyNumberFormat="1" applyAlignment="1">
      <alignment horizontal="right"/>
    </xf>
    <xf numFmtId="0" fontId="0" fillId="0" borderId="0" xfId="0" quotePrefix="1"/>
    <xf numFmtId="0" fontId="0" fillId="0" borderId="0" xfId="0" applyProtection="1">
      <protection locked="0"/>
    </xf>
    <xf numFmtId="4" fontId="0" fillId="0" borderId="0" xfId="0" applyNumberFormat="1" applyAlignment="1">
      <alignment horizontal="right" readingOrder="2"/>
    </xf>
    <xf numFmtId="4" fontId="0" fillId="0" borderId="20" xfId="0" applyNumberFormat="1" applyBorder="1" applyAlignment="1">
      <alignment horizontal="right"/>
    </xf>
    <xf numFmtId="4" fontId="0" fillId="0" borderId="0" xfId="0" applyNumberFormat="1"/>
    <xf numFmtId="0" fontId="0" fillId="0" borderId="0" xfId="0" applyAlignment="1">
      <alignment horizontal="right"/>
    </xf>
    <xf numFmtId="0" fontId="5" fillId="0" borderId="30" xfId="0" applyFont="1" applyBorder="1" applyAlignment="1">
      <alignment horizontal="right"/>
    </xf>
    <xf numFmtId="4" fontId="5" fillId="0" borderId="31" xfId="0" applyNumberFormat="1" applyFont="1" applyBorder="1" applyAlignment="1">
      <alignment horizontal="right"/>
    </xf>
    <xf numFmtId="0" fontId="0" fillId="3" borderId="0" xfId="0" applyFill="1" applyProtection="1">
      <protection locked="0"/>
    </xf>
    <xf numFmtId="0" fontId="0" fillId="3" borderId="0" xfId="0" applyFill="1"/>
    <xf numFmtId="0" fontId="5" fillId="3" borderId="32" xfId="0" applyFont="1" applyFill="1" applyBorder="1"/>
    <xf numFmtId="0" fontId="0" fillId="0" borderId="0" xfId="0" applyAlignment="1" applyProtection="1">
      <alignment horizontal="left"/>
      <protection locked="0"/>
    </xf>
    <xf numFmtId="164" fontId="2" fillId="4" borderId="2" xfId="0" applyNumberFormat="1" applyFont="1" applyFill="1" applyBorder="1"/>
    <xf numFmtId="164" fontId="2" fillId="4" borderId="2" xfId="0" quotePrefix="1" applyNumberFormat="1" applyFont="1" applyFill="1" applyBorder="1"/>
    <xf numFmtId="164" fontId="2" fillId="4" borderId="4" xfId="0" applyNumberFormat="1" applyFont="1" applyFill="1" applyBorder="1"/>
    <xf numFmtId="2" fontId="1" fillId="0" borderId="6" xfId="0" applyNumberFormat="1" applyFont="1" applyBorder="1" applyAlignment="1">
      <alignment wrapText="1"/>
    </xf>
    <xf numFmtId="2" fontId="2" fillId="0" borderId="1" xfId="0" applyNumberFormat="1" applyFont="1" applyBorder="1"/>
    <xf numFmtId="2" fontId="2" fillId="0" borderId="13" xfId="0" applyNumberFormat="1" applyFont="1" applyBorder="1"/>
    <xf numFmtId="2" fontId="2" fillId="0" borderId="0" xfId="0" applyNumberFormat="1" applyFont="1"/>
    <xf numFmtId="0" fontId="0" fillId="0" borderId="19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9" xfId="0" applyBorder="1" applyAlignment="1">
      <alignment horizontal="right"/>
    </xf>
    <xf numFmtId="0" fontId="0" fillId="0" borderId="29" xfId="0" applyBorder="1" applyAlignment="1">
      <alignment horizontal="right"/>
    </xf>
    <xf numFmtId="0" fontId="5" fillId="0" borderId="33" xfId="0" applyFont="1" applyBorder="1" applyAlignment="1">
      <alignment horizontal="right"/>
    </xf>
    <xf numFmtId="0" fontId="5" fillId="0" borderId="30" xfId="0" applyFont="1" applyBorder="1" applyAlignment="1">
      <alignment horizontal="right"/>
    </xf>
    <xf numFmtId="0" fontId="8" fillId="0" borderId="19" xfId="0" applyFont="1" applyBorder="1" applyAlignment="1">
      <alignment horizontal="left" wrapText="1"/>
    </xf>
    <xf numFmtId="0" fontId="8" fillId="0" borderId="29" xfId="0" applyFont="1" applyBorder="1" applyAlignment="1">
      <alignment horizontal="left" wrapText="1"/>
    </xf>
    <xf numFmtId="0" fontId="8" fillId="0" borderId="20" xfId="0" applyFont="1" applyBorder="1" applyAlignment="1">
      <alignment horizontal="left" wrapText="1"/>
    </xf>
    <xf numFmtId="0" fontId="0" fillId="0" borderId="0" xfId="0" quotePrefix="1" applyAlignment="1">
      <alignment horizontal="left" wrapText="1"/>
    </xf>
    <xf numFmtId="0" fontId="0" fillId="0" borderId="0" xfId="0" quotePrefix="1" applyAlignment="1">
      <alignment horizontal="left"/>
    </xf>
    <xf numFmtId="0" fontId="7" fillId="3" borderId="33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0" fontId="0" fillId="3" borderId="0" xfId="0" applyFill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2"/>
  <sheetViews>
    <sheetView tabSelected="1" topLeftCell="A18" workbookViewId="0">
      <selection activeCell="C32" sqref="C32"/>
    </sheetView>
  </sheetViews>
  <sheetFormatPr defaultColWidth="8.85546875" defaultRowHeight="12" x14ac:dyDescent="0.2"/>
  <cols>
    <col min="1" max="1" width="29.5703125" style="16" customWidth="1"/>
    <col min="2" max="2" width="16.7109375" style="16" customWidth="1"/>
    <col min="3" max="4" width="10.85546875" style="16" customWidth="1"/>
    <col min="5" max="5" width="11" style="75" customWidth="1"/>
    <col min="6" max="10" width="10.85546875" style="16" customWidth="1"/>
    <col min="11" max="11" width="9.140625" style="16" hidden="1" customWidth="1"/>
    <col min="12" max="12" width="10.85546875" style="16" customWidth="1"/>
    <col min="13" max="13" width="6.7109375" style="16" hidden="1" customWidth="1"/>
    <col min="14" max="14" width="10.85546875" style="16" customWidth="1"/>
    <col min="15" max="15" width="10.85546875" style="16" hidden="1" customWidth="1"/>
    <col min="16" max="16" width="10.85546875" style="16" customWidth="1"/>
    <col min="17" max="16384" width="8.85546875" style="16"/>
  </cols>
  <sheetData>
    <row r="1" spans="1:22" s="12" customFormat="1" ht="84.75" thickBot="1" x14ac:dyDescent="0.25">
      <c r="A1" s="9" t="s">
        <v>0</v>
      </c>
      <c r="B1" s="9"/>
      <c r="C1" s="10" t="s">
        <v>1</v>
      </c>
      <c r="D1" s="10" t="s">
        <v>2</v>
      </c>
      <c r="E1" s="72" t="s">
        <v>3</v>
      </c>
      <c r="F1" s="10" t="s">
        <v>4</v>
      </c>
      <c r="G1" s="10" t="s">
        <v>41</v>
      </c>
      <c r="H1" s="10" t="s">
        <v>5</v>
      </c>
      <c r="I1" s="10" t="s">
        <v>6</v>
      </c>
      <c r="J1" s="10" t="s">
        <v>7</v>
      </c>
      <c r="K1" s="10" t="s">
        <v>38</v>
      </c>
      <c r="L1" s="10" t="s">
        <v>8</v>
      </c>
      <c r="M1" s="10" t="s">
        <v>39</v>
      </c>
      <c r="N1" s="10" t="s">
        <v>9</v>
      </c>
      <c r="O1" s="10" t="s">
        <v>40</v>
      </c>
      <c r="P1" s="10" t="s">
        <v>10</v>
      </c>
      <c r="Q1" s="11"/>
      <c r="R1" s="11"/>
      <c r="S1" s="11"/>
      <c r="T1" s="11"/>
      <c r="U1" s="11"/>
    </row>
    <row r="2" spans="1:22" ht="62.25" customHeight="1" thickBot="1" x14ac:dyDescent="0.25">
      <c r="A2" s="13" t="s">
        <v>11</v>
      </c>
      <c r="B2" s="14" t="s">
        <v>25</v>
      </c>
      <c r="C2" s="43">
        <v>7.32</v>
      </c>
      <c r="D2" s="43">
        <v>7.32</v>
      </c>
      <c r="E2" s="73">
        <v>2.15</v>
      </c>
      <c r="F2" s="3">
        <v>0.08</v>
      </c>
      <c r="G2" s="3">
        <v>2.34</v>
      </c>
      <c r="H2" s="3">
        <v>0.91</v>
      </c>
      <c r="I2" s="14"/>
      <c r="J2" s="14"/>
      <c r="K2" s="14"/>
      <c r="L2" s="14"/>
      <c r="M2" s="14"/>
      <c r="N2" s="14"/>
      <c r="O2" s="46"/>
      <c r="P2" s="15"/>
      <c r="V2" s="8"/>
    </row>
    <row r="3" spans="1:22" ht="12.75" thickBot="1" x14ac:dyDescent="0.25">
      <c r="A3" s="17"/>
      <c r="B3" s="18" t="s">
        <v>13</v>
      </c>
      <c r="C3" s="41">
        <v>20.61</v>
      </c>
      <c r="D3" s="41">
        <v>7.32</v>
      </c>
      <c r="E3" s="73">
        <v>2.15</v>
      </c>
      <c r="F3" s="4">
        <v>0.08</v>
      </c>
      <c r="G3" s="4">
        <v>2.34</v>
      </c>
      <c r="H3" s="3">
        <v>0.91</v>
      </c>
      <c r="I3" s="18"/>
      <c r="J3" s="18"/>
      <c r="K3" s="18"/>
      <c r="L3" s="18"/>
      <c r="M3" s="18"/>
      <c r="N3" s="18"/>
      <c r="O3" s="47"/>
      <c r="P3" s="19"/>
      <c r="V3" s="8"/>
    </row>
    <row r="4" spans="1:22" ht="12.75" thickBot="1" x14ac:dyDescent="0.25">
      <c r="A4" s="20"/>
      <c r="B4" s="21" t="s">
        <v>14</v>
      </c>
      <c r="C4" s="22"/>
      <c r="D4" s="22"/>
      <c r="E4" s="73">
        <v>2.15</v>
      </c>
      <c r="F4" s="22"/>
      <c r="G4" s="22"/>
      <c r="H4" s="22"/>
      <c r="I4" s="21"/>
      <c r="J4" s="21"/>
      <c r="K4" s="21"/>
      <c r="L4" s="21"/>
      <c r="M4" s="21"/>
      <c r="N4" s="21"/>
      <c r="O4" s="48"/>
      <c r="P4" s="23"/>
      <c r="V4" s="8"/>
    </row>
    <row r="5" spans="1:22" ht="1.1499999999999999" customHeight="1" thickBot="1" x14ac:dyDescent="0.25">
      <c r="A5" s="24"/>
      <c r="B5" s="24"/>
      <c r="C5" s="25"/>
      <c r="D5" s="25"/>
      <c r="E5" s="73">
        <v>2.0299999999999998</v>
      </c>
      <c r="F5" s="25"/>
      <c r="G5" s="25"/>
      <c r="H5" s="26"/>
      <c r="I5" s="24"/>
      <c r="J5" s="24"/>
      <c r="K5" s="24"/>
      <c r="L5" s="24"/>
      <c r="M5" s="24"/>
      <c r="N5" s="24"/>
      <c r="O5" s="24"/>
      <c r="P5" s="24"/>
      <c r="V5" s="8"/>
    </row>
    <row r="6" spans="1:22" ht="24.75" customHeight="1" thickBot="1" x14ac:dyDescent="0.25">
      <c r="A6" s="13" t="s">
        <v>15</v>
      </c>
      <c r="B6" s="14" t="s">
        <v>12</v>
      </c>
      <c r="C6" s="43">
        <v>47.88</v>
      </c>
      <c r="D6" s="43">
        <v>47.47</v>
      </c>
      <c r="E6" s="73">
        <v>2.15</v>
      </c>
      <c r="F6" s="3">
        <v>0.08</v>
      </c>
      <c r="G6" s="3">
        <v>2.34</v>
      </c>
      <c r="H6" s="3">
        <v>0.91</v>
      </c>
      <c r="I6" s="3">
        <v>16.399999999999999</v>
      </c>
      <c r="J6" s="3">
        <f>35.53-30.57</f>
        <v>4.9600000000000009</v>
      </c>
      <c r="K6" s="49" t="s">
        <v>26</v>
      </c>
      <c r="L6" s="3">
        <f>43.61-38.65</f>
        <v>4.9600000000000009</v>
      </c>
      <c r="M6" s="52" t="s">
        <v>28</v>
      </c>
      <c r="N6" s="43">
        <v>4.96</v>
      </c>
      <c r="O6" s="54" t="s">
        <v>33</v>
      </c>
      <c r="P6" s="15"/>
    </row>
    <row r="7" spans="1:22" ht="12.75" thickBot="1" x14ac:dyDescent="0.25">
      <c r="A7" s="17"/>
      <c r="B7" s="18" t="s">
        <v>16</v>
      </c>
      <c r="C7" s="41">
        <v>20.61</v>
      </c>
      <c r="D7" s="41">
        <v>20.61</v>
      </c>
      <c r="E7" s="73">
        <v>2.15</v>
      </c>
      <c r="F7" s="4">
        <v>0.08</v>
      </c>
      <c r="G7" s="3">
        <v>2.34</v>
      </c>
      <c r="H7" s="3">
        <v>0.91</v>
      </c>
      <c r="I7" s="4"/>
      <c r="J7" s="4"/>
      <c r="K7" s="4"/>
      <c r="L7" s="4">
        <f>+L6</f>
        <v>4.9600000000000009</v>
      </c>
      <c r="M7" s="4"/>
      <c r="N7" s="41">
        <f>+N6</f>
        <v>4.96</v>
      </c>
      <c r="O7" s="34"/>
      <c r="P7" s="5"/>
      <c r="Q7" s="8"/>
    </row>
    <row r="8" spans="1:22" ht="12.75" thickBot="1" x14ac:dyDescent="0.25">
      <c r="A8" s="17"/>
      <c r="B8" s="18" t="s">
        <v>17</v>
      </c>
      <c r="C8" s="41">
        <f>+C7</f>
        <v>20.61</v>
      </c>
      <c r="D8" s="41">
        <f>+D7</f>
        <v>20.61</v>
      </c>
      <c r="E8" s="73">
        <v>2.15</v>
      </c>
      <c r="F8" s="4">
        <v>0.08</v>
      </c>
      <c r="G8" s="3">
        <v>2.34</v>
      </c>
      <c r="H8" s="3">
        <v>0.91</v>
      </c>
      <c r="I8" s="4"/>
      <c r="J8" s="4"/>
      <c r="K8" s="4"/>
      <c r="L8" s="4">
        <f>28.28-23.32</f>
        <v>4.9600000000000009</v>
      </c>
      <c r="M8" s="53" t="s">
        <v>29</v>
      </c>
      <c r="N8" s="41">
        <v>4.8099999999999996</v>
      </c>
      <c r="O8" s="55" t="s">
        <v>34</v>
      </c>
      <c r="P8" s="5"/>
      <c r="Q8" s="8"/>
      <c r="R8" s="8"/>
    </row>
    <row r="9" spans="1:22" ht="12.75" thickBot="1" x14ac:dyDescent="0.25">
      <c r="A9" s="17"/>
      <c r="B9" s="18" t="s">
        <v>18</v>
      </c>
      <c r="C9" s="41">
        <f>+C7</f>
        <v>20.61</v>
      </c>
      <c r="D9" s="41">
        <f>+D7</f>
        <v>20.61</v>
      </c>
      <c r="E9" s="73">
        <v>2.15</v>
      </c>
      <c r="F9" s="4">
        <v>0.08</v>
      </c>
      <c r="G9" s="3">
        <v>2.34</v>
      </c>
      <c r="H9" s="3">
        <v>0.91</v>
      </c>
      <c r="I9" s="4"/>
      <c r="J9" s="4"/>
      <c r="K9" s="4"/>
      <c r="L9" s="41">
        <v>4.8600000000000003</v>
      </c>
      <c r="M9" s="53" t="s">
        <v>30</v>
      </c>
      <c r="N9" s="41">
        <f>+N8</f>
        <v>4.8099999999999996</v>
      </c>
      <c r="O9" s="34"/>
      <c r="P9" s="5"/>
      <c r="Q9" s="8"/>
    </row>
    <row r="10" spans="1:22" ht="12.75" thickBot="1" x14ac:dyDescent="0.25">
      <c r="A10" s="17"/>
      <c r="B10" s="18" t="s">
        <v>19</v>
      </c>
      <c r="C10" s="41">
        <f>+C7</f>
        <v>20.61</v>
      </c>
      <c r="D10" s="41">
        <f>+D7</f>
        <v>20.61</v>
      </c>
      <c r="E10" s="73">
        <v>2.15</v>
      </c>
      <c r="F10" s="4">
        <v>0.08</v>
      </c>
      <c r="G10" s="3">
        <v>2.34</v>
      </c>
      <c r="H10" s="3">
        <v>0.91</v>
      </c>
      <c r="I10" s="4"/>
      <c r="J10" s="4"/>
      <c r="K10" s="4"/>
      <c r="L10" s="41">
        <f>L9</f>
        <v>4.8600000000000003</v>
      </c>
      <c r="M10" s="4"/>
      <c r="N10" s="41">
        <v>3</v>
      </c>
      <c r="O10" s="55" t="s">
        <v>35</v>
      </c>
      <c r="P10" s="5"/>
      <c r="Q10" s="8"/>
    </row>
    <row r="11" spans="1:22" ht="12.75" thickBot="1" x14ac:dyDescent="0.25">
      <c r="A11" s="17"/>
      <c r="B11" s="18" t="s">
        <v>20</v>
      </c>
      <c r="C11" s="41">
        <f>+C7</f>
        <v>20.61</v>
      </c>
      <c r="D11" s="41">
        <v>7.32</v>
      </c>
      <c r="E11" s="73">
        <v>2.15</v>
      </c>
      <c r="F11" s="4">
        <v>0.08</v>
      </c>
      <c r="G11" s="3">
        <v>2.34</v>
      </c>
      <c r="H11" s="3">
        <v>0.91</v>
      </c>
      <c r="I11" s="4"/>
      <c r="J11" s="4"/>
      <c r="K11" s="4"/>
      <c r="L11" s="41">
        <v>2.21</v>
      </c>
      <c r="M11" s="53" t="s">
        <v>31</v>
      </c>
      <c r="N11" s="41">
        <f>+N10</f>
        <v>3</v>
      </c>
      <c r="O11" s="34"/>
      <c r="P11" s="5"/>
      <c r="Q11" s="8"/>
    </row>
    <row r="12" spans="1:22" ht="12.75" thickBot="1" x14ac:dyDescent="0.25">
      <c r="A12" s="17"/>
      <c r="B12" s="18" t="s">
        <v>21</v>
      </c>
      <c r="C12" s="41">
        <f>+C7</f>
        <v>20.61</v>
      </c>
      <c r="D12" s="41">
        <f>+D11</f>
        <v>7.32</v>
      </c>
      <c r="E12" s="73">
        <v>2.15</v>
      </c>
      <c r="F12" s="4">
        <v>0.08</v>
      </c>
      <c r="G12" s="3">
        <v>2.34</v>
      </c>
      <c r="H12" s="3">
        <v>0.91</v>
      </c>
      <c r="I12" s="4"/>
      <c r="J12" s="4"/>
      <c r="K12" s="4"/>
      <c r="L12" s="69">
        <v>2</v>
      </c>
      <c r="M12" s="53" t="s">
        <v>32</v>
      </c>
      <c r="N12" s="69">
        <v>2</v>
      </c>
      <c r="O12" s="55" t="s">
        <v>36</v>
      </c>
      <c r="P12" s="5"/>
      <c r="Q12" s="8"/>
    </row>
    <row r="13" spans="1:22" ht="12.75" thickBot="1" x14ac:dyDescent="0.25">
      <c r="A13" s="17"/>
      <c r="B13" s="18" t="s">
        <v>22</v>
      </c>
      <c r="C13" s="41">
        <f>+C7</f>
        <v>20.61</v>
      </c>
      <c r="D13" s="41">
        <f>+D11</f>
        <v>7.32</v>
      </c>
      <c r="E13" s="73">
        <v>2.15</v>
      </c>
      <c r="F13" s="4">
        <v>0.08</v>
      </c>
      <c r="G13" s="3">
        <v>2.34</v>
      </c>
      <c r="H13" s="3">
        <v>0.91</v>
      </c>
      <c r="I13" s="4"/>
      <c r="J13" s="4"/>
      <c r="K13" s="4"/>
      <c r="L13" s="69">
        <v>0.83</v>
      </c>
      <c r="M13" s="4"/>
      <c r="N13" s="69">
        <v>0.83</v>
      </c>
      <c r="O13" s="55" t="s">
        <v>37</v>
      </c>
      <c r="P13" s="5"/>
      <c r="Q13" s="8"/>
    </row>
    <row r="14" spans="1:22" ht="12.75" thickBot="1" x14ac:dyDescent="0.25">
      <c r="A14" s="17"/>
      <c r="B14" s="18" t="s">
        <v>13</v>
      </c>
      <c r="C14" s="41">
        <v>34.340000000000003</v>
      </c>
      <c r="D14" s="41">
        <f>+D11</f>
        <v>7.32</v>
      </c>
      <c r="E14" s="73">
        <v>2.15</v>
      </c>
      <c r="F14" s="4">
        <v>0.08</v>
      </c>
      <c r="G14" s="3">
        <v>2.34</v>
      </c>
      <c r="H14" s="3">
        <v>0.91</v>
      </c>
      <c r="I14" s="4"/>
      <c r="J14" s="4"/>
      <c r="K14" s="4"/>
      <c r="L14" s="69">
        <v>0.83</v>
      </c>
      <c r="M14" s="4"/>
      <c r="N14" s="69">
        <f>N13</f>
        <v>0.83</v>
      </c>
      <c r="O14" s="34"/>
      <c r="P14" s="19"/>
    </row>
    <row r="15" spans="1:22" ht="12.75" thickBot="1" x14ac:dyDescent="0.25">
      <c r="A15" s="27"/>
      <c r="B15" s="28" t="s">
        <v>14</v>
      </c>
      <c r="C15" s="29"/>
      <c r="D15" s="29"/>
      <c r="E15" s="73">
        <v>2.15</v>
      </c>
      <c r="F15" s="29"/>
      <c r="G15" s="29"/>
      <c r="H15" s="3"/>
      <c r="I15" s="29"/>
      <c r="J15" s="29"/>
      <c r="K15" s="29"/>
      <c r="L15" s="29"/>
      <c r="M15" s="29"/>
      <c r="N15" s="29"/>
      <c r="O15" s="36"/>
      <c r="P15" s="45">
        <f>3.53-3.01</f>
        <v>0.52</v>
      </c>
    </row>
    <row r="16" spans="1:22" ht="12.75" thickBot="1" x14ac:dyDescent="0.25">
      <c r="A16" s="20"/>
      <c r="B16" s="21" t="s">
        <v>23</v>
      </c>
      <c r="C16" s="22"/>
      <c r="D16" s="22"/>
      <c r="E16" s="73">
        <v>2.15</v>
      </c>
      <c r="F16" s="22"/>
      <c r="G16" s="22"/>
      <c r="H16" s="22"/>
      <c r="I16" s="21"/>
      <c r="J16" s="22">
        <f>35.53-30.57</f>
        <v>4.9600000000000009</v>
      </c>
      <c r="K16" s="50" t="s">
        <v>27</v>
      </c>
      <c r="L16" s="21"/>
      <c r="M16" s="21"/>
      <c r="N16" s="21"/>
      <c r="O16" s="48"/>
      <c r="P16" s="23"/>
      <c r="V16" s="8"/>
    </row>
    <row r="17" spans="1:22" ht="1.1499999999999999" customHeight="1" thickBot="1" x14ac:dyDescent="0.25">
      <c r="A17" s="24"/>
      <c r="B17" s="24"/>
      <c r="C17" s="25"/>
      <c r="D17" s="25"/>
      <c r="E17" s="73">
        <v>2.15</v>
      </c>
      <c r="F17" s="25"/>
      <c r="G17" s="25"/>
      <c r="H17" s="26"/>
      <c r="I17" s="24"/>
      <c r="J17" s="24"/>
      <c r="K17" s="24"/>
      <c r="L17" s="24"/>
      <c r="M17" s="24"/>
      <c r="N17" s="24"/>
      <c r="O17" s="24"/>
      <c r="P17" s="24"/>
      <c r="V17" s="8"/>
    </row>
    <row r="18" spans="1:22" ht="120.75" thickBot="1" x14ac:dyDescent="0.25">
      <c r="A18" s="13" t="s">
        <v>24</v>
      </c>
      <c r="B18" s="14" t="s">
        <v>12</v>
      </c>
      <c r="C18" s="43">
        <v>34.590000000000003</v>
      </c>
      <c r="D18" s="43">
        <v>34.450000000000003</v>
      </c>
      <c r="E18" s="73">
        <v>2.15</v>
      </c>
      <c r="F18" s="3">
        <v>0.08</v>
      </c>
      <c r="G18" s="4">
        <v>2.34</v>
      </c>
      <c r="H18" s="3">
        <v>0.91</v>
      </c>
      <c r="I18" s="3">
        <v>16.399999999999999</v>
      </c>
      <c r="J18" s="3">
        <f>+J6</f>
        <v>4.9600000000000009</v>
      </c>
      <c r="K18" s="51" t="s">
        <v>26</v>
      </c>
      <c r="L18" s="40">
        <f>L6</f>
        <v>4.9600000000000009</v>
      </c>
      <c r="M18" s="52" t="s">
        <v>28</v>
      </c>
      <c r="N18" s="44">
        <f>N6</f>
        <v>4.96</v>
      </c>
      <c r="O18" s="54" t="s">
        <v>33</v>
      </c>
      <c r="P18" s="15"/>
    </row>
    <row r="19" spans="1:22" ht="12.75" thickBot="1" x14ac:dyDescent="0.25">
      <c r="A19" s="30"/>
      <c r="B19" s="31" t="s">
        <v>16</v>
      </c>
      <c r="C19" s="42">
        <v>7.32</v>
      </c>
      <c r="D19" s="42">
        <v>7.32</v>
      </c>
      <c r="E19" s="73">
        <v>2.15</v>
      </c>
      <c r="F19" s="32">
        <v>0.08</v>
      </c>
      <c r="G19" s="4">
        <v>2.34</v>
      </c>
      <c r="H19" s="3">
        <v>0.91</v>
      </c>
      <c r="I19" s="33"/>
      <c r="J19" s="4"/>
      <c r="K19" s="4"/>
      <c r="L19" s="4">
        <f t="shared" ref="L19:N26" si="0">L7</f>
        <v>4.9600000000000009</v>
      </c>
      <c r="M19" s="4"/>
      <c r="N19" s="41">
        <f t="shared" si="0"/>
        <v>4.96</v>
      </c>
      <c r="O19" s="34"/>
      <c r="P19" s="7"/>
    </row>
    <row r="20" spans="1:22" ht="12.75" thickBot="1" x14ac:dyDescent="0.25">
      <c r="A20" s="17"/>
      <c r="B20" s="18" t="s">
        <v>17</v>
      </c>
      <c r="C20" s="42">
        <f>+C19</f>
        <v>7.32</v>
      </c>
      <c r="D20" s="42">
        <f>+D19</f>
        <v>7.32</v>
      </c>
      <c r="E20" s="73">
        <v>2.15</v>
      </c>
      <c r="F20" s="34">
        <v>0.08</v>
      </c>
      <c r="G20" s="4">
        <v>2.34</v>
      </c>
      <c r="H20" s="3">
        <v>0.91</v>
      </c>
      <c r="I20" s="35"/>
      <c r="J20" s="4"/>
      <c r="K20" s="4"/>
      <c r="L20" s="4">
        <f t="shared" si="0"/>
        <v>4.9600000000000009</v>
      </c>
      <c r="M20" s="53" t="s">
        <v>29</v>
      </c>
      <c r="N20" s="41">
        <f t="shared" si="0"/>
        <v>4.8099999999999996</v>
      </c>
      <c r="O20" s="55" t="s">
        <v>34</v>
      </c>
      <c r="P20" s="5"/>
    </row>
    <row r="21" spans="1:22" ht="12.75" thickBot="1" x14ac:dyDescent="0.25">
      <c r="A21" s="17"/>
      <c r="B21" s="18" t="s">
        <v>18</v>
      </c>
      <c r="C21" s="42">
        <f>+C19</f>
        <v>7.32</v>
      </c>
      <c r="D21" s="42">
        <f>+D19</f>
        <v>7.32</v>
      </c>
      <c r="E21" s="73">
        <v>2.15</v>
      </c>
      <c r="F21" s="34">
        <v>0.08</v>
      </c>
      <c r="G21" s="4">
        <v>2.34</v>
      </c>
      <c r="H21" s="3">
        <v>0.91</v>
      </c>
      <c r="I21" s="35"/>
      <c r="J21" s="4"/>
      <c r="K21" s="4"/>
      <c r="L21" s="41">
        <f t="shared" si="0"/>
        <v>4.8600000000000003</v>
      </c>
      <c r="M21" s="53" t="s">
        <v>30</v>
      </c>
      <c r="N21" s="41">
        <f t="shared" si="0"/>
        <v>4.8099999999999996</v>
      </c>
      <c r="O21" s="34"/>
      <c r="P21" s="5"/>
    </row>
    <row r="22" spans="1:22" ht="12.75" thickBot="1" x14ac:dyDescent="0.25">
      <c r="A22" s="17"/>
      <c r="B22" s="18" t="s">
        <v>19</v>
      </c>
      <c r="C22" s="42">
        <f>+C19</f>
        <v>7.32</v>
      </c>
      <c r="D22" s="42">
        <f>+D19</f>
        <v>7.32</v>
      </c>
      <c r="E22" s="73">
        <v>2.15</v>
      </c>
      <c r="F22" s="34">
        <v>0.08</v>
      </c>
      <c r="G22" s="4">
        <v>2.34</v>
      </c>
      <c r="H22" s="3">
        <v>0.91</v>
      </c>
      <c r="I22" s="35"/>
      <c r="J22" s="4"/>
      <c r="K22" s="4"/>
      <c r="L22" s="41">
        <f t="shared" si="0"/>
        <v>4.8600000000000003</v>
      </c>
      <c r="M22" s="4"/>
      <c r="N22" s="41">
        <f t="shared" si="0"/>
        <v>3</v>
      </c>
      <c r="O22" s="55" t="s">
        <v>35</v>
      </c>
      <c r="P22" s="5"/>
    </row>
    <row r="23" spans="1:22" ht="12.75" thickBot="1" x14ac:dyDescent="0.25">
      <c r="A23" s="17"/>
      <c r="B23" s="18" t="s">
        <v>20</v>
      </c>
      <c r="C23" s="42">
        <f>+C19</f>
        <v>7.32</v>
      </c>
      <c r="D23" s="42">
        <f>+D19</f>
        <v>7.32</v>
      </c>
      <c r="E23" s="73">
        <v>2.15</v>
      </c>
      <c r="F23" s="34">
        <v>0.08</v>
      </c>
      <c r="G23" s="4">
        <v>2.34</v>
      </c>
      <c r="H23" s="3">
        <v>0.91</v>
      </c>
      <c r="I23" s="35"/>
      <c r="J23" s="4"/>
      <c r="K23" s="4"/>
      <c r="L23" s="41">
        <f t="shared" si="0"/>
        <v>2.21</v>
      </c>
      <c r="M23" s="53" t="s">
        <v>31</v>
      </c>
      <c r="N23" s="41">
        <f t="shared" si="0"/>
        <v>3</v>
      </c>
      <c r="O23" s="34"/>
      <c r="P23" s="5"/>
    </row>
    <row r="24" spans="1:22" ht="12.75" thickBot="1" x14ac:dyDescent="0.25">
      <c r="A24" s="17"/>
      <c r="B24" s="18" t="s">
        <v>21</v>
      </c>
      <c r="C24" s="42">
        <f>+C19</f>
        <v>7.32</v>
      </c>
      <c r="D24" s="42">
        <f>+D19</f>
        <v>7.32</v>
      </c>
      <c r="E24" s="73">
        <v>2.15</v>
      </c>
      <c r="F24" s="34">
        <v>0.08</v>
      </c>
      <c r="G24" s="4">
        <v>2.34</v>
      </c>
      <c r="H24" s="3">
        <v>0.91</v>
      </c>
      <c r="I24" s="35"/>
      <c r="J24" s="4"/>
      <c r="K24" s="4"/>
      <c r="L24" s="69">
        <f t="shared" si="0"/>
        <v>2</v>
      </c>
      <c r="M24" s="70" t="s">
        <v>32</v>
      </c>
      <c r="N24" s="69">
        <f t="shared" si="0"/>
        <v>2</v>
      </c>
      <c r="O24" s="55" t="s">
        <v>36</v>
      </c>
      <c r="P24" s="5"/>
    </row>
    <row r="25" spans="1:22" ht="12.75" thickBot="1" x14ac:dyDescent="0.25">
      <c r="A25" s="17"/>
      <c r="B25" s="18" t="s">
        <v>22</v>
      </c>
      <c r="C25" s="42">
        <f>+C19</f>
        <v>7.32</v>
      </c>
      <c r="D25" s="42">
        <f>+D19</f>
        <v>7.32</v>
      </c>
      <c r="E25" s="73">
        <v>2.15</v>
      </c>
      <c r="F25" s="34">
        <v>0.08</v>
      </c>
      <c r="G25" s="4">
        <v>2.34</v>
      </c>
      <c r="H25" s="3">
        <v>0.91</v>
      </c>
      <c r="I25" s="35"/>
      <c r="J25" s="4"/>
      <c r="K25" s="4"/>
      <c r="L25" s="69">
        <f t="shared" si="0"/>
        <v>0.83</v>
      </c>
      <c r="M25" s="69"/>
      <c r="N25" s="69">
        <f t="shared" si="0"/>
        <v>0.83</v>
      </c>
      <c r="O25" s="55" t="s">
        <v>37</v>
      </c>
      <c r="P25" s="5"/>
    </row>
    <row r="26" spans="1:22" ht="12.75" thickBot="1" x14ac:dyDescent="0.25">
      <c r="A26" s="17"/>
      <c r="B26" s="18" t="s">
        <v>13</v>
      </c>
      <c r="C26" s="41">
        <v>20.61</v>
      </c>
      <c r="D26" s="42">
        <f>+D19</f>
        <v>7.32</v>
      </c>
      <c r="E26" s="73">
        <v>2.15</v>
      </c>
      <c r="F26" s="34">
        <v>0.08</v>
      </c>
      <c r="G26" s="4">
        <v>2.34</v>
      </c>
      <c r="H26" s="3">
        <v>0.91</v>
      </c>
      <c r="I26" s="35"/>
      <c r="J26" s="4"/>
      <c r="K26" s="6"/>
      <c r="L26" s="71">
        <f t="shared" si="0"/>
        <v>0.83</v>
      </c>
      <c r="M26" s="69"/>
      <c r="N26" s="69">
        <f t="shared" si="0"/>
        <v>0.83</v>
      </c>
      <c r="O26" s="34"/>
      <c r="P26" s="19"/>
    </row>
    <row r="27" spans="1:22" ht="12.75" thickBot="1" x14ac:dyDescent="0.25">
      <c r="A27" s="27"/>
      <c r="B27" s="28" t="s">
        <v>14</v>
      </c>
      <c r="C27" s="29"/>
      <c r="D27" s="29"/>
      <c r="E27" s="73"/>
      <c r="F27" s="36"/>
      <c r="G27" s="36"/>
      <c r="H27" s="4"/>
      <c r="I27" s="37"/>
      <c r="J27" s="29"/>
      <c r="K27" s="29"/>
      <c r="L27" s="29"/>
      <c r="M27" s="29"/>
      <c r="N27" s="29"/>
      <c r="O27" s="36"/>
      <c r="P27" s="45">
        <f>P15</f>
        <v>0.52</v>
      </c>
    </row>
    <row r="28" spans="1:22" ht="12.75" thickBot="1" x14ac:dyDescent="0.25">
      <c r="A28" s="20"/>
      <c r="B28" s="21" t="s">
        <v>23</v>
      </c>
      <c r="C28" s="22"/>
      <c r="D28" s="22"/>
      <c r="E28" s="73"/>
      <c r="F28" s="22"/>
      <c r="G28" s="22"/>
      <c r="H28" s="21"/>
      <c r="I28" s="21"/>
      <c r="J28" s="22">
        <f>+J16</f>
        <v>4.9600000000000009</v>
      </c>
      <c r="K28" s="50" t="s">
        <v>27</v>
      </c>
      <c r="L28" s="21"/>
      <c r="M28" s="21"/>
      <c r="N28" s="21"/>
      <c r="O28" s="48"/>
      <c r="P28" s="23"/>
      <c r="V28" s="8"/>
    </row>
    <row r="29" spans="1:22" ht="1.1499999999999999" customHeight="1" x14ac:dyDescent="0.2">
      <c r="A29" s="24"/>
      <c r="B29" s="24"/>
      <c r="C29" s="25"/>
      <c r="D29" s="25"/>
      <c r="E29" s="74"/>
      <c r="F29" s="38"/>
      <c r="G29" s="38"/>
      <c r="H29" s="39"/>
      <c r="I29" s="39"/>
      <c r="J29" s="24"/>
      <c r="K29" s="24"/>
      <c r="L29" s="24"/>
      <c r="M29" s="24"/>
      <c r="N29" s="24"/>
      <c r="O29" s="24"/>
      <c r="P29" s="24"/>
      <c r="V29" s="8"/>
    </row>
    <row r="30" spans="1:22" ht="12.75" thickBot="1" x14ac:dyDescent="0.25"/>
    <row r="31" spans="1:22" x14ac:dyDescent="0.2">
      <c r="A31" s="16" t="s">
        <v>42</v>
      </c>
      <c r="C31" s="16">
        <v>697.17</v>
      </c>
      <c r="E31" s="75">
        <f>E26*1.21</f>
        <v>2.6014999999999997</v>
      </c>
      <c r="F31" s="8">
        <f>F26</f>
        <v>0.08</v>
      </c>
      <c r="G31" s="8">
        <v>2.34</v>
      </c>
      <c r="H31" s="3">
        <v>0.91</v>
      </c>
      <c r="I31" s="8">
        <f>I18</f>
        <v>16.399999999999999</v>
      </c>
      <c r="J31" s="16">
        <v>35.53</v>
      </c>
      <c r="L31" s="16">
        <v>43.61</v>
      </c>
      <c r="N31" s="16">
        <v>25.56</v>
      </c>
    </row>
    <row r="32" spans="1:22" x14ac:dyDescent="0.2">
      <c r="F32" s="12"/>
      <c r="G32" s="12"/>
      <c r="L32" s="16">
        <v>28.28</v>
      </c>
      <c r="N32" s="16">
        <v>20.51</v>
      </c>
    </row>
  </sheetData>
  <pageMargins left="0.7" right="0.7" top="0.75" bottom="0.75" header="0.3" footer="0.3"/>
  <pageSetup paperSize="9" scale="8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8"/>
  <sheetViews>
    <sheetView showGridLines="0" workbookViewId="0">
      <pane xSplit="11" ySplit="1" topLeftCell="L25" activePane="bottomRight" state="frozen"/>
      <selection pane="topRight" activeCell="L1" sqref="L1"/>
      <selection pane="bottomLeft" activeCell="A2" sqref="A2"/>
      <selection pane="bottomRight" activeCell="K10" sqref="K10"/>
    </sheetView>
  </sheetViews>
  <sheetFormatPr defaultRowHeight="15" x14ac:dyDescent="0.25"/>
  <cols>
    <col min="10" max="11" width="10.28515625" bestFit="1" customWidth="1"/>
    <col min="13" max="13" width="10.7109375" bestFit="1" customWidth="1"/>
  </cols>
  <sheetData>
    <row r="1" spans="1:11" ht="16.5" thickBot="1" x14ac:dyDescent="0.3">
      <c r="A1" s="89" t="s">
        <v>43</v>
      </c>
      <c r="B1" s="90"/>
      <c r="C1" s="90"/>
      <c r="D1" s="90"/>
      <c r="E1" s="90"/>
      <c r="F1" s="90"/>
      <c r="G1" s="90"/>
      <c r="H1" s="90"/>
      <c r="I1" s="90"/>
      <c r="J1" s="90"/>
      <c r="K1" s="91"/>
    </row>
    <row r="2" spans="1:11" ht="15.75" thickBot="1" x14ac:dyDescent="0.3">
      <c r="J2" s="56"/>
      <c r="K2" s="67" t="s">
        <v>78</v>
      </c>
    </row>
    <row r="3" spans="1:11" ht="45" customHeight="1" x14ac:dyDescent="0.25">
      <c r="A3" s="84" t="s">
        <v>44</v>
      </c>
      <c r="B3" s="85"/>
      <c r="C3" s="85"/>
      <c r="D3" s="85"/>
      <c r="E3" s="85"/>
      <c r="F3" s="85"/>
      <c r="G3" s="85"/>
      <c r="H3" s="85"/>
      <c r="I3" s="85"/>
      <c r="J3" s="85"/>
      <c r="K3" s="86"/>
    </row>
    <row r="4" spans="1:11" x14ac:dyDescent="0.25">
      <c r="J4" s="56"/>
    </row>
    <row r="5" spans="1:11" x14ac:dyDescent="0.25">
      <c r="J5" s="56"/>
    </row>
    <row r="6" spans="1:11" x14ac:dyDescent="0.25">
      <c r="A6" s="92" t="s">
        <v>45</v>
      </c>
      <c r="B6" s="92"/>
      <c r="C6" s="92"/>
      <c r="D6" s="92"/>
      <c r="E6" s="92"/>
      <c r="F6" s="92"/>
      <c r="G6" s="92"/>
      <c r="H6" s="92"/>
      <c r="I6" s="92"/>
      <c r="J6" s="92"/>
      <c r="K6" s="92"/>
    </row>
    <row r="7" spans="1:11" x14ac:dyDescent="0.25">
      <c r="A7" s="68" t="s">
        <v>79</v>
      </c>
      <c r="J7" s="56"/>
      <c r="K7" s="66">
        <v>12</v>
      </c>
    </row>
    <row r="8" spans="1:11" x14ac:dyDescent="0.25">
      <c r="A8" s="68" t="s">
        <v>80</v>
      </c>
      <c r="J8" s="56"/>
      <c r="K8" s="66">
        <v>18</v>
      </c>
    </row>
    <row r="9" spans="1:11" x14ac:dyDescent="0.25">
      <c r="J9" s="56"/>
    </row>
    <row r="10" spans="1:11" x14ac:dyDescent="0.25">
      <c r="A10" s="57" t="s">
        <v>46</v>
      </c>
      <c r="J10" s="56"/>
      <c r="K10" s="65" t="s">
        <v>47</v>
      </c>
    </row>
    <row r="11" spans="1:11" x14ac:dyDescent="0.25">
      <c r="A11" s="57"/>
      <c r="J11" s="56"/>
      <c r="K11" s="58"/>
    </row>
    <row r="12" spans="1:11" x14ac:dyDescent="0.25">
      <c r="A12" s="57"/>
      <c r="J12" s="56"/>
      <c r="K12" s="58"/>
    </row>
    <row r="13" spans="1:11" x14ac:dyDescent="0.25">
      <c r="A13" s="57" t="s">
        <v>48</v>
      </c>
      <c r="J13" s="56"/>
      <c r="K13" s="58"/>
    </row>
    <row r="14" spans="1:11" x14ac:dyDescent="0.25">
      <c r="A14" s="57"/>
      <c r="J14" s="56"/>
      <c r="K14" s="58"/>
    </row>
    <row r="15" spans="1:11" x14ac:dyDescent="0.25">
      <c r="A15" s="57"/>
      <c r="J15" s="56"/>
      <c r="K15" s="58"/>
    </row>
    <row r="16" spans="1:11" ht="30" customHeight="1" x14ac:dyDescent="0.25">
      <c r="B16" s="87" t="s">
        <v>49</v>
      </c>
      <c r="C16" s="87"/>
      <c r="D16" s="87"/>
      <c r="E16" s="87"/>
      <c r="F16" s="87"/>
      <c r="G16" s="87"/>
      <c r="H16" s="87"/>
      <c r="I16" s="87"/>
      <c r="J16" s="87"/>
      <c r="K16" s="65" t="s">
        <v>52</v>
      </c>
    </row>
    <row r="17" spans="2:15" x14ac:dyDescent="0.25">
      <c r="B17" s="88" t="s">
        <v>50</v>
      </c>
      <c r="C17" s="88"/>
      <c r="D17" s="88"/>
      <c r="E17" s="88"/>
      <c r="F17" s="88"/>
      <c r="G17" s="88"/>
      <c r="H17" s="88"/>
      <c r="I17" s="88"/>
      <c r="J17" s="88"/>
      <c r="K17" s="65" t="s">
        <v>47</v>
      </c>
    </row>
    <row r="18" spans="2:15" ht="33" customHeight="1" x14ac:dyDescent="0.25">
      <c r="B18" s="87" t="s">
        <v>51</v>
      </c>
      <c r="C18" s="88"/>
      <c r="D18" s="88"/>
      <c r="E18" s="88"/>
      <c r="F18" s="88"/>
      <c r="G18" s="88"/>
      <c r="H18" s="88"/>
      <c r="I18" s="88"/>
      <c r="J18" s="88"/>
      <c r="K18" s="65" t="s">
        <v>47</v>
      </c>
    </row>
    <row r="19" spans="2:15" x14ac:dyDescent="0.25">
      <c r="J19" s="56"/>
    </row>
    <row r="20" spans="2:15" x14ac:dyDescent="0.25">
      <c r="J20" s="56"/>
    </row>
    <row r="21" spans="2:15" x14ac:dyDescent="0.25">
      <c r="B21" s="79" t="s">
        <v>53</v>
      </c>
      <c r="C21" s="79"/>
      <c r="D21" s="79"/>
      <c r="E21" s="79"/>
      <c r="F21" s="79"/>
      <c r="G21" s="79"/>
      <c r="H21" s="79"/>
      <c r="I21" s="79"/>
      <c r="J21" s="79"/>
    </row>
    <row r="22" spans="2:15" ht="5.0999999999999996" customHeight="1" x14ac:dyDescent="0.25">
      <c r="B22" s="79"/>
      <c r="C22" s="79"/>
      <c r="D22" s="79"/>
      <c r="E22" s="79"/>
      <c r="F22" s="79"/>
      <c r="G22" s="79"/>
      <c r="H22" s="79"/>
      <c r="I22" s="79"/>
      <c r="J22" s="79"/>
    </row>
    <row r="23" spans="2:15" x14ac:dyDescent="0.25">
      <c r="B23" s="1" t="s">
        <v>54</v>
      </c>
      <c r="J23" s="59">
        <f>IF(OR($A$1=Gegevensvalidatie!$B$2,$A$1=Gegevensvalidatie!$B$4),0,IF(COUNTIF($K$10:$K$18,Gegevensvalidatie!$A$1)&gt;1,"slechts voor één optie verplichte verzekering kan ja ingevuld worden",IF($K$10=Gegevensvalidatie!$A$1,Tabel!$C$31,IF($K$16=Gegevensvalidatie!$A$1,Tabel!$C$2,IF(Simulatie!$K$17=Gegevensvalidatie!$A$1,Tabel!$C$6,IF(Simulatie!$K$18=Gegevensvalidatie!$A$1,Tabel!$C$18,"slechts voor één optie verplichte verzekering kan ja ingevuld worden"))))))</f>
        <v>7.32</v>
      </c>
    </row>
    <row r="24" spans="2:15" x14ac:dyDescent="0.25">
      <c r="B24" s="1" t="s">
        <v>55</v>
      </c>
      <c r="J24" s="59">
        <f>IF(OR($A$1=Gegevensvalidatie!$B$2,$A$1=Gegevensvalidatie!$B$4),0,IF(COUNTIF($K$10:$K$18,Gegevensvalidatie!$A$1)&lt;&gt;1,"slechts voor één optie verplichte verzekering kan ja ingevuld worden",(K$7-1)*IF($K$10=Gegevensvalidatie!$A$1,Tabel!$C$31,IF($K$16=Gegevensvalidatie!$A$1,Tabel!$C$2,IF(Simulatie!$K$17=Gegevensvalidatie!$A$1,Tabel!$C$7,IF(Simulatie!$K$18=Gegevensvalidatie!$A$1,Tabel!$C$19,"slechts voor één optie verplichte verzekering kan ja ingevuld worden"))))))</f>
        <v>80.52000000000001</v>
      </c>
    </row>
    <row r="25" spans="2:15" x14ac:dyDescent="0.25">
      <c r="B25" s="1" t="s">
        <v>56</v>
      </c>
      <c r="J25" s="59">
        <f>IF(OR($A$1=Gegevensvalidatie!$B$2,$A$1=Gegevensvalidatie!$B$4),0,IF(COUNTIF($K$10:$K$18,Gegevensvalidatie!$A$1)&lt;&gt;1,"slechts voor één optie verplichte verzekering kan ja ingevuld worden",(K$8)*IF($K$10=Gegevensvalidatie!$A$1,Tabel!$C$31,IF($K$16=Gegevensvalidatie!$A$1,Tabel!$C$2,IF(Simulatie!$K$17=Gegevensvalidatie!$A$1,Tabel!$C$8,IF(Simulatie!$K$18=Gegevensvalidatie!$A$1,Tabel!$C$20,"slechts voor één optie verplichte verzekering kan ja ingevuld worden"))))))</f>
        <v>131.76</v>
      </c>
    </row>
    <row r="26" spans="2:15" ht="5.0999999999999996" customHeight="1" x14ac:dyDescent="0.25">
      <c r="B26" s="79"/>
      <c r="C26" s="79"/>
      <c r="D26" s="79"/>
      <c r="E26" s="79"/>
      <c r="F26" s="79"/>
      <c r="G26" s="79"/>
      <c r="H26" s="79"/>
      <c r="I26" s="79"/>
      <c r="J26" s="79"/>
    </row>
    <row r="27" spans="2:15" x14ac:dyDescent="0.25">
      <c r="B27" s="80" t="s">
        <v>57</v>
      </c>
      <c r="C27" s="81"/>
      <c r="D27" s="81"/>
      <c r="E27" s="81"/>
      <c r="F27" s="81"/>
      <c r="G27" s="81"/>
      <c r="H27" s="2"/>
      <c r="I27" s="2"/>
      <c r="J27" s="60">
        <f>IFERROR(ROUND(J23+J24+J25,2),"slechts voor één optie verplichte verzekering kan ja ingevuld worden")</f>
        <v>219.6</v>
      </c>
    </row>
    <row r="28" spans="2:15" x14ac:dyDescent="0.25">
      <c r="B28" s="1"/>
      <c r="J28" s="56"/>
    </row>
    <row r="29" spans="2:15" x14ac:dyDescent="0.25">
      <c r="B29" s="79" t="s">
        <v>58</v>
      </c>
      <c r="C29" s="79"/>
      <c r="D29" s="79"/>
      <c r="E29" s="79"/>
      <c r="F29" s="79"/>
      <c r="G29" s="79"/>
      <c r="H29" s="79"/>
      <c r="I29" s="79"/>
      <c r="J29" s="79"/>
    </row>
    <row r="30" spans="2:15" ht="5.0999999999999996" customHeight="1" x14ac:dyDescent="0.25">
      <c r="B30" s="79"/>
      <c r="C30" s="79"/>
      <c r="D30" s="79"/>
      <c r="E30" s="79"/>
      <c r="F30" s="79"/>
      <c r="G30" s="79"/>
      <c r="H30" s="79"/>
      <c r="I30" s="79"/>
      <c r="J30" s="79"/>
    </row>
    <row r="31" spans="2:15" x14ac:dyDescent="0.25">
      <c r="B31" s="1" t="s">
        <v>59</v>
      </c>
      <c r="J31" s="59">
        <f>ROUND(SUM($K$7:$K$8)*Tabel!$H$31,2)</f>
        <v>27.3</v>
      </c>
      <c r="O31" s="61"/>
    </row>
    <row r="32" spans="2:15" x14ac:dyDescent="0.25">
      <c r="B32" s="1" t="s">
        <v>60</v>
      </c>
      <c r="J32" s="59">
        <f>IF($K$16=Gegevensvalidatie!$A$1,0,Tabel!$I$31)</f>
        <v>0</v>
      </c>
    </row>
    <row r="33" spans="2:10" x14ac:dyDescent="0.25">
      <c r="B33" s="1" t="s">
        <v>61</v>
      </c>
      <c r="J33" s="59">
        <f>IF($K$10=Gegevensvalidatie!$A$1,SUM(Simulatie!$K$7:$K$8)*Tabel!$G$31,0)</f>
        <v>0</v>
      </c>
    </row>
    <row r="34" spans="2:10" ht="5.0999999999999996" customHeight="1" x14ac:dyDescent="0.25">
      <c r="B34" s="79"/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80" t="s">
        <v>62</v>
      </c>
      <c r="C35" s="81"/>
      <c r="D35" s="81"/>
      <c r="E35" s="81"/>
      <c r="F35" s="81"/>
      <c r="G35" s="81"/>
      <c r="H35" s="2"/>
      <c r="I35" s="2"/>
      <c r="J35" s="60">
        <f>ROUND(J31+J32,2)</f>
        <v>27.3</v>
      </c>
    </row>
    <row r="36" spans="2:10" x14ac:dyDescent="0.25">
      <c r="B36" s="1"/>
      <c r="G36" s="62"/>
      <c r="H36" s="62"/>
      <c r="I36" s="62"/>
      <c r="J36" s="56"/>
    </row>
    <row r="37" spans="2:10" x14ac:dyDescent="0.25">
      <c r="B37" s="79" t="s">
        <v>63</v>
      </c>
      <c r="C37" s="79"/>
      <c r="D37" s="79"/>
      <c r="E37" s="79"/>
      <c r="F37" s="79"/>
      <c r="G37" s="79"/>
      <c r="H37" s="79"/>
      <c r="I37" s="79"/>
      <c r="J37" s="79"/>
    </row>
    <row r="38" spans="2:10" ht="5.0999999999999996" customHeight="1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1" t="s">
        <v>64</v>
      </c>
      <c r="J39" s="59">
        <f>IF(OR($A$1=Gegevensvalidatie!$B$1,$A$1=Gegevensvalidatie!$B$2),IF($K$10=Gegevensvalidatie!$A$1,Tabel!$L$31,IF(Simulatie!$K$16=Gegevensvalidatie!$A$1,0,Tabel!$L$6)),IF($K$10=Gegevensvalidatie!$A$1,Tabel!$N$31,IF(Simulatie!$K$16=Gegevensvalidatie!$A$1,0,Tabel!$N$6)))</f>
        <v>0</v>
      </c>
    </row>
    <row r="40" spans="2:10" x14ac:dyDescent="0.25">
      <c r="B40" s="1" t="s">
        <v>65</v>
      </c>
      <c r="J40" s="59">
        <f>($K$7-1)*IF(OR($A$1=Gegevensvalidatie!$B$1,$A$1=Gegevensvalidatie!$B$2),IF($K$10=Gegevensvalidatie!$A$1,Tabel!$L$31,IF(Simulatie!$K$16=Gegevensvalidatie!$A$1,0,Tabel!$L$7)),IF($K$10=Gegevensvalidatie!$A$1,Tabel!$N$31,IF(Simulatie!$K$16=Gegevensvalidatie!$A$1,0,Tabel!$N$7)))</f>
        <v>0</v>
      </c>
    </row>
    <row r="41" spans="2:10" x14ac:dyDescent="0.25">
      <c r="B41" s="1" t="s">
        <v>66</v>
      </c>
      <c r="J41" s="59">
        <f>$K$8*IF(OR($A$1=Gegevensvalidatie!$B$1,$A$1=Gegevensvalidatie!$B$2),IF($K$10=Gegevensvalidatie!$A$1,Tabel!$L$32,IF(Simulatie!$K$16=Gegevensvalidatie!$A$1,0,Tabel!$L$8)),IF($K$10=Gegevensvalidatie!$A$1,Tabel!$N$32,IF(Simulatie!$K$16=Gegevensvalidatie!$A$1,0,Tabel!$N$8)))</f>
        <v>0</v>
      </c>
    </row>
    <row r="42" spans="2:10" x14ac:dyDescent="0.25">
      <c r="B42" s="1" t="s">
        <v>67</v>
      </c>
      <c r="J42" s="59">
        <f>IF($K$10=Gegevensvalidatie!$A$1,Tabel!$J$31,IF(Simulatie!$K$16=Gegevensvalidatie!$A$1,0,Tabel!$J$6))</f>
        <v>0</v>
      </c>
    </row>
    <row r="43" spans="2:10" ht="5.0999999999999996" customHeight="1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80" t="s">
        <v>68</v>
      </c>
      <c r="C44" s="81"/>
      <c r="D44" s="81"/>
      <c r="E44" s="81"/>
      <c r="F44" s="81"/>
      <c r="G44" s="81"/>
      <c r="H44" s="2"/>
      <c r="I44" s="2"/>
      <c r="J44" s="60">
        <f>ROUND(J39+J40+J41+J42,2)</f>
        <v>0</v>
      </c>
    </row>
    <row r="45" spans="2:10" x14ac:dyDescent="0.25">
      <c r="B45" s="1"/>
      <c r="J45" s="56"/>
    </row>
    <row r="46" spans="2:10" x14ac:dyDescent="0.25">
      <c r="B46" s="79" t="s">
        <v>69</v>
      </c>
      <c r="C46" s="79"/>
      <c r="D46" s="79"/>
      <c r="E46" s="79"/>
      <c r="F46" s="79"/>
      <c r="G46" s="79"/>
      <c r="H46" s="79"/>
      <c r="I46" s="79"/>
      <c r="J46" s="79"/>
    </row>
    <row r="47" spans="2:10" ht="5.0999999999999996" customHeight="1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t="s">
        <v>70</v>
      </c>
      <c r="J48" s="59">
        <f>ROUND(SUM($K$7:$K$8)*Tabel!$F$31,2)</f>
        <v>2.4</v>
      </c>
    </row>
    <row r="49" spans="1:11" x14ac:dyDescent="0.25">
      <c r="B49" t="s">
        <v>71</v>
      </c>
      <c r="J49" s="59">
        <f>ROUND(SUM($K$7:$K$8)*Tabel!$E$31,2)</f>
        <v>78.05</v>
      </c>
    </row>
    <row r="50" spans="1:11" ht="5.0999999999999996" customHeight="1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1:11" x14ac:dyDescent="0.25">
      <c r="B51" s="80" t="s">
        <v>72</v>
      </c>
      <c r="C51" s="81"/>
      <c r="D51" s="81"/>
      <c r="E51" s="81"/>
      <c r="F51" s="81"/>
      <c r="G51" s="81"/>
      <c r="H51" s="2"/>
      <c r="I51" s="2"/>
      <c r="J51" s="60">
        <f>ROUND(J48+J49,2)</f>
        <v>80.45</v>
      </c>
    </row>
    <row r="52" spans="1:11" ht="15.75" thickBot="1" x14ac:dyDescent="0.3">
      <c r="J52" s="56"/>
    </row>
    <row r="53" spans="1:11" ht="15.75" thickBot="1" x14ac:dyDescent="0.3">
      <c r="B53" s="82" t="s">
        <v>73</v>
      </c>
      <c r="C53" s="83"/>
      <c r="D53" s="83"/>
      <c r="E53" s="83"/>
      <c r="F53" s="83"/>
      <c r="G53" s="83"/>
      <c r="H53" s="63"/>
      <c r="I53" s="63"/>
      <c r="J53" s="64">
        <f>ROUND(J27+J35+J44+J51,2)</f>
        <v>327.35000000000002</v>
      </c>
    </row>
    <row r="54" spans="1:11" x14ac:dyDescent="0.25">
      <c r="J54" s="56"/>
    </row>
    <row r="55" spans="1:11" x14ac:dyDescent="0.25">
      <c r="J55" s="56"/>
    </row>
    <row r="56" spans="1:11" ht="30" customHeight="1" x14ac:dyDescent="0.25">
      <c r="A56" s="84" t="s">
        <v>74</v>
      </c>
      <c r="B56" s="85"/>
      <c r="C56" s="85"/>
      <c r="D56" s="85"/>
      <c r="E56" s="85"/>
      <c r="F56" s="85"/>
      <c r="G56" s="85"/>
      <c r="H56" s="85"/>
      <c r="I56" s="85"/>
      <c r="J56" s="85"/>
      <c r="K56" s="86"/>
    </row>
    <row r="57" spans="1:11" x14ac:dyDescent="0.25">
      <c r="J57" s="56"/>
    </row>
    <row r="58" spans="1:11" x14ac:dyDescent="0.25">
      <c r="A58" s="76" t="str">
        <f ca="1">"Opgesteld te Rekem op "&amp;TEXT(TODAY(),"dd/mm/jjjj")</f>
        <v>Opgesteld te Rekem op 24/07/2026</v>
      </c>
      <c r="B58" s="77"/>
      <c r="C58" s="77"/>
      <c r="D58" s="77"/>
      <c r="E58" s="77"/>
      <c r="F58" s="77"/>
      <c r="G58" s="77"/>
      <c r="H58" s="77"/>
      <c r="I58" s="77"/>
      <c r="J58" s="77"/>
      <c r="K58" s="78"/>
    </row>
  </sheetData>
  <mergeCells count="25">
    <mergeCell ref="B18:J18"/>
    <mergeCell ref="A1:K1"/>
    <mergeCell ref="A3:K3"/>
    <mergeCell ref="A6:K6"/>
    <mergeCell ref="B16:J16"/>
    <mergeCell ref="B17:J17"/>
    <mergeCell ref="B44:G44"/>
    <mergeCell ref="B21:J21"/>
    <mergeCell ref="B22:J22"/>
    <mergeCell ref="B26:J26"/>
    <mergeCell ref="B27:G27"/>
    <mergeCell ref="B29:J29"/>
    <mergeCell ref="B30:J30"/>
    <mergeCell ref="B34:J34"/>
    <mergeCell ref="B35:G35"/>
    <mergeCell ref="B37:J37"/>
    <mergeCell ref="B38:J38"/>
    <mergeCell ref="B43:J43"/>
    <mergeCell ref="A58:K58"/>
    <mergeCell ref="B46:J46"/>
    <mergeCell ref="B47:J47"/>
    <mergeCell ref="B50:J50"/>
    <mergeCell ref="B51:G51"/>
    <mergeCell ref="B53:G53"/>
    <mergeCell ref="A56:K56"/>
  </mergeCells>
  <dataValidations count="2">
    <dataValidation type="whole" allowBlank="1" showInputMessage="1" showErrorMessage="1" sqref="K7" xr:uid="{00000000-0002-0000-0100-000000000000}">
      <formula1>1</formula1>
      <formula2>12</formula2>
    </dataValidation>
    <dataValidation type="whole" allowBlank="1" showInputMessage="1" showErrorMessage="1" sqref="K8" xr:uid="{00000000-0002-0000-0100-000001000000}">
      <formula1>0</formula1>
      <formula2>18</formula2>
    </dataValidation>
  </dataValidations>
  <pageMargins left="0.7" right="0.7" top="0.75" bottom="0.75" header="0.3" footer="0.3"/>
  <pageSetup paperSize="9" scale="8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Gegevensvalidatie!$A$1:$A$2</xm:f>
          </x14:formula1>
          <xm:sqref>K10 K16:K18</xm:sqref>
        </x14:dataValidation>
        <x14:dataValidation type="list" allowBlank="1" showInputMessage="1" showErrorMessage="1" xr:uid="{00000000-0002-0000-0100-000003000000}">
          <x14:formula1>
            <xm:f>Gegevensvalidatie!$B$1:$B$4</xm:f>
          </x14:formula1>
          <xm:sqref>A1:K1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view="pageBreakPreview" zoomScale="60" zoomScaleNormal="100" workbookViewId="0">
      <selection activeCell="I4" sqref="I4"/>
    </sheetView>
  </sheetViews>
  <sheetFormatPr defaultRowHeight="15" x14ac:dyDescent="0.25"/>
  <cols>
    <col min="11" max="11" width="9.140625" customWidth="1"/>
  </cols>
  <sheetData>
    <row r="1" spans="1:2" x14ac:dyDescent="0.25">
      <c r="A1" t="s">
        <v>52</v>
      </c>
      <c r="B1" t="s">
        <v>43</v>
      </c>
    </row>
    <row r="2" spans="1:2" x14ac:dyDescent="0.25">
      <c r="A2" t="s">
        <v>47</v>
      </c>
      <c r="B2" t="s">
        <v>76</v>
      </c>
    </row>
    <row r="3" spans="1:2" x14ac:dyDescent="0.25">
      <c r="B3" t="s">
        <v>75</v>
      </c>
    </row>
    <row r="4" spans="1:2" ht="15.75" thickBot="1" x14ac:dyDescent="0.3">
      <c r="B4" t="s">
        <v>77</v>
      </c>
    </row>
  </sheetData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Tabel</vt:lpstr>
      <vt:lpstr>Simulatie</vt:lpstr>
      <vt:lpstr>Gegevensvalidatie</vt:lpstr>
      <vt:lpstr>Gegevensvalidatie!Afdrukbereik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Vliegen Dirk</dc:creator>
  <cp:keywords/>
  <dc:description/>
  <cp:lastModifiedBy>Monique Vangronsveld</cp:lastModifiedBy>
  <cp:lastPrinted>2022-06-10T12:30:12Z</cp:lastPrinted>
  <dcterms:created xsi:type="dcterms:W3CDTF">2016-04-21T08:13:55Z</dcterms:created>
  <dcterms:modified xsi:type="dcterms:W3CDTF">2026-07-24T07:11:36Z</dcterms:modified>
  <cp:category/>
</cp:coreProperties>
</file>